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<sst xmlns="http://schemas.openxmlformats.org/spreadsheetml/2006/main" count="1995" uniqueCount="694">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</sst>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1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6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44926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44952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3">
      <selection activeCell="G22" sqref="G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5336</v>
      </c>
      <c r="D12" s="137">
        <v>2033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>
        <v>909</v>
      </c>
      <c r="D13" s="137">
        <v>592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</v>
      </c>
      <c r="D17" s="137">
        <v>17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6273</v>
      </c>
      <c r="D20" s="377">
        <f>SUM(D12:D19)</f>
        <v>2659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6368</v>
      </c>
      <c r="H21" s="137">
        <v>2705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6376</v>
      </c>
      <c r="H26" s="377">
        <f>H20+H21+H22</f>
        <v>2713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-217</v>
      </c>
      <c r="H28" s="375">
        <f>SUM(H29:H31)</f>
        <v>-960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1499</v>
      </c>
      <c r="H29" s="137">
        <v>756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-1716</v>
      </c>
      <c r="H30" s="137">
        <v>-1716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-110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-327</v>
      </c>
      <c r="H34" s="377">
        <f>H28+H32+H33</f>
        <v>-217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6104</v>
      </c>
      <c r="H37" s="379">
        <f>H26+H18+H34</f>
        <v>2551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40</v>
      </c>
      <c r="H54" s="137">
        <v>40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6273</v>
      </c>
      <c r="D56" s="381">
        <f>D20+D21+D22+D28+D33+D46+D52+D54+D55</f>
        <v>2659</v>
      </c>
      <c r="E56" s="87" t="s">
        <v>557</v>
      </c>
      <c r="F56" s="86" t="s">
        <v>172</v>
      </c>
      <c r="G56" s="378">
        <f>G50+G52+G53+G54+G55</f>
        <v>40</v>
      </c>
      <c r="H56" s="379">
        <f>H50+H52+H53+H54+H55</f>
        <v>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239</v>
      </c>
      <c r="H61" s="375">
        <f>SUM(H62:H68)</f>
        <v>182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52</v>
      </c>
      <c r="H64" s="137">
        <v>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12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71</v>
      </c>
      <c r="H66" s="137">
        <v>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22</v>
      </c>
    </row>
    <row r="68" spans="1:8" ht="15.75">
      <c r="A68" s="76" t="s">
        <v>206</v>
      </c>
      <c r="B68" s="78" t="s">
        <v>207</v>
      </c>
      <c r="C68" s="138">
        <v>188</v>
      </c>
      <c r="D68" s="137">
        <v>188</v>
      </c>
      <c r="E68" s="76" t="s">
        <v>212</v>
      </c>
      <c r="F68" s="80" t="s">
        <v>213</v>
      </c>
      <c r="G68" s="138">
        <v>93</v>
      </c>
      <c r="H68" s="137">
        <v>115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83</v>
      </c>
      <c r="H69" s="137">
        <v>86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322</v>
      </c>
      <c r="H71" s="377">
        <f>H59+H60+H61+H69+H70</f>
        <v>268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191</v>
      </c>
      <c r="D76" s="377">
        <f>SUM(D68:D75)</f>
        <v>197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322</v>
      </c>
      <c r="H79" s="379">
        <f>H71+H73+H75+H77</f>
        <v>268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193</v>
      </c>
      <c r="D94" s="381">
        <f>D65+D76+D85+D92+D93</f>
        <v>200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6466</v>
      </c>
      <c r="D95" s="383">
        <f>D94+D56</f>
        <v>2859</v>
      </c>
      <c r="E95" s="169" t="s">
        <v>633</v>
      </c>
      <c r="F95" s="280" t="s">
        <v>268</v>
      </c>
      <c r="G95" s="382">
        <f>G37+G40+G56+G79</f>
        <v>6466</v>
      </c>
      <c r="H95" s="383">
        <f>H37+H40+H56+H79</f>
        <v>2859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44952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Иванка Атанасова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692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693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</v>
      </c>
      <c r="D12" s="257">
        <v>12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157</v>
      </c>
      <c r="D13" s="257">
        <v>112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49</v>
      </c>
      <c r="D14" s="257">
        <v>62</v>
      </c>
      <c r="E14" s="185" t="s">
        <v>285</v>
      </c>
      <c r="F14" s="180" t="s">
        <v>286</v>
      </c>
      <c r="G14" s="256">
        <v>381</v>
      </c>
      <c r="H14" s="257">
        <v>348</v>
      </c>
    </row>
    <row r="15" spans="1:8" ht="15.75">
      <c r="A15" s="135" t="s">
        <v>287</v>
      </c>
      <c r="B15" s="131" t="s">
        <v>288</v>
      </c>
      <c r="C15" s="256">
        <v>238</v>
      </c>
      <c r="D15" s="257">
        <v>222</v>
      </c>
      <c r="E15" s="185" t="s">
        <v>79</v>
      </c>
      <c r="F15" s="180" t="s">
        <v>289</v>
      </c>
      <c r="G15" s="256">
        <v>29</v>
      </c>
      <c r="H15" s="257">
        <v>890</v>
      </c>
    </row>
    <row r="16" spans="1:8" ht="15.75">
      <c r="A16" s="135" t="s">
        <v>290</v>
      </c>
      <c r="B16" s="131" t="s">
        <v>291</v>
      </c>
      <c r="C16" s="256">
        <v>30</v>
      </c>
      <c r="D16" s="257">
        <v>27</v>
      </c>
      <c r="E16" s="176" t="s">
        <v>52</v>
      </c>
      <c r="F16" s="204" t="s">
        <v>292</v>
      </c>
      <c r="G16" s="407">
        <f>SUM(G12:G15)</f>
        <v>410</v>
      </c>
      <c r="H16" s="408">
        <f>SUM(H12:H15)</f>
        <v>1238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25</v>
      </c>
      <c r="D19" s="257">
        <v>11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519</v>
      </c>
      <c r="D22" s="408">
        <f>SUM(D12:D18)+D19</f>
        <v>446</v>
      </c>
      <c r="E22" s="135" t="s">
        <v>309</v>
      </c>
      <c r="F22" s="177" t="s">
        <v>310</v>
      </c>
      <c r="G22" s="256"/>
      <c r="H22" s="257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3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520</v>
      </c>
      <c r="D31" s="414">
        <f>D29+D22</f>
        <v>447</v>
      </c>
      <c r="E31" s="191" t="s">
        <v>548</v>
      </c>
      <c r="F31" s="206" t="s">
        <v>331</v>
      </c>
      <c r="G31" s="193">
        <f>G16+G18+G27</f>
        <v>410</v>
      </c>
      <c r="H31" s="194">
        <f>H16+H18+H27</f>
        <v>1241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794</v>
      </c>
      <c r="E33" s="173" t="s">
        <v>334</v>
      </c>
      <c r="F33" s="178" t="s">
        <v>335</v>
      </c>
      <c r="G33" s="407">
        <f>IF((C31-G31)&gt;0,C31-G31,0)</f>
        <v>110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520</v>
      </c>
      <c r="D36" s="416">
        <f>D31-D34+D35</f>
        <v>447</v>
      </c>
      <c r="E36" s="202" t="s">
        <v>346</v>
      </c>
      <c r="F36" s="196" t="s">
        <v>347</v>
      </c>
      <c r="G36" s="207">
        <f>G35-G34+G31</f>
        <v>410</v>
      </c>
      <c r="H36" s="208">
        <f>H35-H34+H31</f>
        <v>1241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794</v>
      </c>
      <c r="E37" s="201" t="s">
        <v>350</v>
      </c>
      <c r="F37" s="206" t="s">
        <v>351</v>
      </c>
      <c r="G37" s="193">
        <f>IF((C36-G36)&gt;0,C36-G36,0)</f>
        <v>110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51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51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743</v>
      </c>
      <c r="E42" s="187" t="s">
        <v>362</v>
      </c>
      <c r="F42" s="136" t="s">
        <v>363</v>
      </c>
      <c r="G42" s="181">
        <f>IF(G37&gt;0,IF(C38+G37&lt;0,0,C38+G37),IF(C37-C38&lt;0,C38-C37,0))</f>
        <v>110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743</v>
      </c>
      <c r="E44" s="202" t="s">
        <v>369</v>
      </c>
      <c r="F44" s="209" t="s">
        <v>370</v>
      </c>
      <c r="G44" s="207">
        <f>IF(C42=0,IF(G42-G43&gt;0,G42-G43+C43,0),IF(C42-C43&lt;0,C43-C42+G43,0))</f>
        <v>110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520</v>
      </c>
      <c r="D45" s="410">
        <f>D36+D38+D42</f>
        <v>1241</v>
      </c>
      <c r="E45" s="210" t="s">
        <v>373</v>
      </c>
      <c r="F45" s="212" t="s">
        <v>374</v>
      </c>
      <c r="G45" s="409">
        <f>G42+G36</f>
        <v>520</v>
      </c>
      <c r="H45" s="410">
        <f>H42+H36</f>
        <v>1241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44952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Иванка Атанасова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692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693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6">
      <selection activeCell="D39" sqref="D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481</v>
      </c>
      <c r="D11" s="137">
        <v>428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-149</v>
      </c>
      <c r="D12" s="137">
        <v>-116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-223</v>
      </c>
      <c r="D14" s="137">
        <v>-238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-127</v>
      </c>
      <c r="D15" s="137">
        <v>-68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-23</v>
      </c>
      <c r="D21" s="438">
        <f>SUM(D11:D20)</f>
        <v>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23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22</v>
      </c>
      <c r="D43" s="440">
        <f>SUM(D35:D42)</f>
        <v>-5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44952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Иванка Атанасова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692</v>
      </c>
      <c r="C60" s="479"/>
      <c r="D60" s="479"/>
      <c r="E60" s="479"/>
      <c r="F60" s="353"/>
      <c r="G60" s="41"/>
      <c r="H60" s="39"/>
    </row>
    <row r="61" spans="1:8" ht="15.75">
      <c r="A61" s="474"/>
      <c r="B61" s="474"/>
      <c r="C61" s="474"/>
      <c r="D61" s="474"/>
      <c r="E61" s="474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 t="s">
        <v>693</v>
      </c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1:8" ht="15.75">
      <c r="A66" s="474"/>
      <c r="B66" s="479"/>
      <c r="C66" s="479"/>
      <c r="D66" s="479"/>
      <c r="E66" s="479"/>
      <c r="F66" s="353"/>
      <c r="G66" s="41"/>
      <c r="H66" s="39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</sheetData>
  <sheetProtection password="D554" sheet="1" objects="1" scenarios="1" insertRows="0"/>
  <mergeCells count="13">
    <mergeCell ref="B56:E56"/>
    <mergeCell ref="B57:E57"/>
    <mergeCell ref="B58:E58"/>
    <mergeCell ref="B63:E63"/>
    <mergeCell ref="B64:E64"/>
    <mergeCell ref="B65:E65"/>
    <mergeCell ref="B66:E66"/>
    <mergeCell ref="A51:D51"/>
    <mergeCell ref="B59:E59"/>
    <mergeCell ref="B60:E60"/>
    <mergeCell ref="B62:E62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view="pageBreakPreview" zoomScale="80" zoomScaleSheetLayoutView="80" zoomScalePageLayoutView="0" workbookViewId="0" topLeftCell="A4">
      <selection activeCell="E28" sqref="E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5"/>
      <c r="E10" s="495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2705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1499</v>
      </c>
      <c r="J13" s="363">
        <f>'1-Баланс'!H30+'1-Баланс'!H33</f>
        <v>-1716</v>
      </c>
      <c r="K13" s="364"/>
      <c r="L13" s="363">
        <f>SUM(C13:K13)</f>
        <v>2551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2705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1499</v>
      </c>
      <c r="J17" s="432">
        <f t="shared" si="2"/>
        <v>-1716</v>
      </c>
      <c r="K17" s="432">
        <f t="shared" si="2"/>
        <v>0</v>
      </c>
      <c r="L17" s="363">
        <f t="shared" si="1"/>
        <v>2551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-110</v>
      </c>
      <c r="K18" s="364"/>
      <c r="L18" s="363">
        <f t="shared" si="1"/>
        <v>-110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3663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3663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>
        <v>3663</v>
      </c>
      <c r="F24" s="256"/>
      <c r="G24" s="256"/>
      <c r="H24" s="256"/>
      <c r="I24" s="256"/>
      <c r="J24" s="256"/>
      <c r="K24" s="256"/>
      <c r="L24" s="363">
        <f t="shared" si="1"/>
        <v>3663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6368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1499</v>
      </c>
      <c r="J31" s="432">
        <f t="shared" si="6"/>
        <v>-1826</v>
      </c>
      <c r="K31" s="432">
        <f t="shared" si="6"/>
        <v>0</v>
      </c>
      <c r="L31" s="363">
        <f t="shared" si="1"/>
        <v>6104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6368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1499</v>
      </c>
      <c r="J34" s="366">
        <f t="shared" si="7"/>
        <v>-1826</v>
      </c>
      <c r="K34" s="366">
        <f t="shared" si="7"/>
        <v>0</v>
      </c>
      <c r="L34" s="430">
        <f t="shared" si="1"/>
        <v>6104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44952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Иванка Атанасова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692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4"/>
      <c r="C45" s="474"/>
      <c r="D45" s="474"/>
      <c r="E45" s="474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 t="s">
        <v>693</v>
      </c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</sheetData>
  <sheetProtection password="D554" sheet="1" objects="1" scenarios="1" insertRows="0"/>
  <mergeCells count="19">
    <mergeCell ref="B43:E43"/>
    <mergeCell ref="B47:E47"/>
    <mergeCell ref="B48:E48"/>
    <mergeCell ref="B49:E49"/>
    <mergeCell ref="B50:E50"/>
    <mergeCell ref="B44:E44"/>
    <mergeCell ref="B46:E46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44952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Иванка Атанасова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6466</v>
      </c>
      <c r="D6" s="453">
        <f aca="true" t="shared" si="0" ref="D6:D15">C6-E6</f>
        <v>0</v>
      </c>
      <c r="E6" s="452">
        <f>'1-Баланс'!G95</f>
        <v>6466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6104</v>
      </c>
      <c r="D7" s="453">
        <f t="shared" si="0"/>
        <v>6049</v>
      </c>
      <c r="E7" s="452">
        <f>'1-Баланс'!G18</f>
        <v>55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-110</v>
      </c>
      <c r="D8" s="453">
        <f t="shared" si="0"/>
        <v>0</v>
      </c>
      <c r="E8" s="452">
        <f>ABS('2-Отчет за доходите'!C44)-ABS('2-Отчет за доходите'!G44)</f>
        <v>-110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1</v>
      </c>
      <c r="D9" s="453">
        <f t="shared" si="0"/>
        <v>0</v>
      </c>
      <c r="E9" s="452">
        <f>'3-Отчет за паричния поток'!C45</f>
        <v>1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6104</v>
      </c>
      <c r="D11" s="453">
        <f t="shared" si="0"/>
        <v>0</v>
      </c>
      <c r="E11" s="452">
        <f>'4-Отчет за собствения капитал'!L34</f>
        <v>6104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-0.2682926829268293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-0.01802096985583224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-0.30386740331491713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-0.017012063099288585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0.7884615384615384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0.5993788819875776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0.593167701863354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0.06535947712418301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0.06340859882462109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0.006510416666666667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0.05930537352555701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0.05598515310856789</v>
      </c>
    </row>
    <row r="21" spans="1:5" ht="31.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0.11951219512195121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7.387755102040816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5336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909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6273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6273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188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191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193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6466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6368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6376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-217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1499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-1716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-327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6104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239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52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71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93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83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322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322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6466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157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49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238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30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519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520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520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520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381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29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410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410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110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410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110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110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110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481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-149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-223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-127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-23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23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22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2705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2705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3663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3663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6368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6368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1499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1499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1499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1499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-1716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-1716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-1826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-1826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2551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2551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-110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3663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3663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6104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6104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2022-01-27T09:25:58Z</cp:lastPrinted>
  <dcterms:created xsi:type="dcterms:W3CDTF">2006-09-16T00:00:00Z</dcterms:created>
  <dcterms:modified xsi:type="dcterms:W3CDTF">2023-01-26T08:39:34Z</dcterms:modified>
  <cp:category/>
  <cp:version/>
  <cp:contentType/>
  <cp:contentStatus/>
</cp:coreProperties>
</file>